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ulo Ferreira\Desktop\Paulo\Livros\Livro princípios gestão financeira\Ficheiros Excel Finais\"/>
    </mc:Choice>
  </mc:AlternateContent>
  <bookViews>
    <workbookView xWindow="0" yWindow="0" windowWidth="21570" windowHeight="8145"/>
  </bookViews>
  <sheets>
    <sheet name="Fo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6" i="1" s="1"/>
  <c r="E17" i="1" s="1"/>
  <c r="B15" i="1"/>
  <c r="B16" i="1" s="1"/>
  <c r="B17" i="1" s="1"/>
  <c r="E6" i="1"/>
  <c r="E7" i="1" s="1"/>
  <c r="E8" i="1" s="1"/>
  <c r="B6" i="1"/>
  <c r="B7" i="1" s="1"/>
  <c r="B8" i="1" s="1"/>
  <c r="N28" i="1" l="1"/>
  <c r="M28" i="1"/>
  <c r="N26" i="1"/>
  <c r="M26" i="1"/>
  <c r="N24" i="1"/>
  <c r="M24" i="1"/>
  <c r="N23" i="1"/>
  <c r="N25" i="1" s="1"/>
  <c r="M23" i="1"/>
  <c r="M25" i="1" s="1"/>
  <c r="J16" i="1"/>
  <c r="I16" i="1"/>
  <c r="J13" i="1"/>
  <c r="J14" i="1" s="1"/>
  <c r="J15" i="1" s="1"/>
  <c r="I13" i="1"/>
  <c r="I14" i="1" s="1"/>
  <c r="I15" i="1" s="1"/>
  <c r="J7" i="1"/>
  <c r="I7" i="1"/>
  <c r="N31" i="1" l="1"/>
  <c r="M34" i="1"/>
  <c r="M35" i="1"/>
  <c r="N34" i="1"/>
  <c r="N35" i="1"/>
  <c r="M30" i="1"/>
  <c r="M27" i="1"/>
  <c r="M32" i="1" s="1"/>
  <c r="N30" i="1"/>
  <c r="N27" i="1"/>
  <c r="N32" i="1" s="1"/>
  <c r="M31" i="1"/>
  <c r="N33" i="1" l="1"/>
  <c r="M33" i="1"/>
</calcChain>
</file>

<file path=xl/sharedStrings.xml><?xml version="1.0" encoding="utf-8"?>
<sst xmlns="http://schemas.openxmlformats.org/spreadsheetml/2006/main" count="95" uniqueCount="52">
  <si>
    <t>Empresa A</t>
  </si>
  <si>
    <t>Empresa B</t>
  </si>
  <si>
    <t>Demonstração de resultados</t>
  </si>
  <si>
    <t>Vendas</t>
  </si>
  <si>
    <t>Ano n</t>
  </si>
  <si>
    <t>Ano n+1</t>
  </si>
  <si>
    <t>Custos variáveis</t>
  </si>
  <si>
    <t>Rendimentos</t>
  </si>
  <si>
    <t>Margem de contribuição</t>
  </si>
  <si>
    <t xml:space="preserve">   Vendas de Mercadorias</t>
  </si>
  <si>
    <t>Custos fixos</t>
  </si>
  <si>
    <t xml:space="preserve">   Vendas de Produtos</t>
  </si>
  <si>
    <t>Resultados operacionais</t>
  </si>
  <si>
    <t xml:space="preserve">   Variação da Produção</t>
  </si>
  <si>
    <t>GAO</t>
  </si>
  <si>
    <t>Total de rendimentos</t>
  </si>
  <si>
    <t>Ponto critico</t>
  </si>
  <si>
    <t>40.000 unid</t>
  </si>
  <si>
    <t>60.000 unid</t>
  </si>
  <si>
    <t>Gastos</t>
  </si>
  <si>
    <t xml:space="preserve">   Custo das Mercadorias Vendidas</t>
  </si>
  <si>
    <t xml:space="preserve">   Custo das Matérias Consumidas</t>
  </si>
  <si>
    <t xml:space="preserve">   Gastos com o Pessoal</t>
  </si>
  <si>
    <t xml:space="preserve">   Energia</t>
  </si>
  <si>
    <t xml:space="preserve">   Depreciações</t>
  </si>
  <si>
    <t>Juros</t>
  </si>
  <si>
    <t xml:space="preserve">   Rendas e Alugueres</t>
  </si>
  <si>
    <t>Resultados correntes</t>
  </si>
  <si>
    <t xml:space="preserve">   Gastos Extraordinários</t>
  </si>
  <si>
    <t>IRC</t>
  </si>
  <si>
    <t xml:space="preserve">   Juros</t>
  </si>
  <si>
    <t>RL</t>
  </si>
  <si>
    <t>Total de gastos</t>
  </si>
  <si>
    <t>GAF</t>
  </si>
  <si>
    <t>Resultado antes de Impostos</t>
  </si>
  <si>
    <t xml:space="preserve">   Imposto do exercício</t>
  </si>
  <si>
    <t>GCA</t>
  </si>
  <si>
    <t>Resultado Líquido do Exercício</t>
  </si>
  <si>
    <t>PMF</t>
  </si>
  <si>
    <t>PMFT</t>
  </si>
  <si>
    <t>Ativo A</t>
  </si>
  <si>
    <t>Cenário</t>
  </si>
  <si>
    <t>Prob</t>
  </si>
  <si>
    <t>Rent</t>
  </si>
  <si>
    <t>Pessimista</t>
  </si>
  <si>
    <t>Razoável</t>
  </si>
  <si>
    <t>Otimista</t>
  </si>
  <si>
    <t>Re</t>
  </si>
  <si>
    <t>se</t>
  </si>
  <si>
    <t>CV</t>
  </si>
  <si>
    <t>Ativo B</t>
  </si>
  <si>
    <t>Ativo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</si>
</sst>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8" fontId="4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0" fontId="4" fillId="0" borderId="5" xfId="2" applyNumberFormat="1" applyFont="1" applyBorder="1"/>
    <xf numFmtId="9" fontId="4" fillId="0" borderId="5" xfId="0" applyNumberFormat="1" applyFont="1" applyBorder="1"/>
    <xf numFmtId="9" fontId="4" fillId="0" borderId="6" xfId="0" applyNumberFormat="1" applyFont="1" applyBorder="1"/>
    <xf numFmtId="0" fontId="0" fillId="0" borderId="0" xfId="0" applyFill="1" applyBorder="1"/>
    <xf numFmtId="0" fontId="2" fillId="0" borderId="4" xfId="0" applyFont="1" applyFill="1" applyBorder="1" applyAlignment="1">
      <alignment wrapText="1"/>
    </xf>
    <xf numFmtId="0" fontId="4" fillId="0" borderId="5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wrapText="1"/>
    </xf>
    <xf numFmtId="6" fontId="4" fillId="0" borderId="5" xfId="0" applyNumberFormat="1" applyFont="1" applyFill="1" applyBorder="1" applyAlignment="1">
      <alignment horizontal="center" vertical="top" wrapText="1"/>
    </xf>
    <xf numFmtId="0" fontId="4" fillId="0" borderId="5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5" fillId="0" borderId="6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0" fillId="0" borderId="4" xfId="0" applyFill="1" applyBorder="1"/>
    <xf numFmtId="0" fontId="3" fillId="0" borderId="5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justify" vertical="top" wrapText="1"/>
    </xf>
    <xf numFmtId="0" fontId="3" fillId="0" borderId="5" xfId="0" applyFont="1" applyFill="1" applyBorder="1" applyAlignment="1">
      <alignment horizontal="justify" vertical="top" wrapText="1"/>
    </xf>
    <xf numFmtId="0" fontId="3" fillId="0" borderId="6" xfId="0" applyFont="1" applyFill="1" applyBorder="1" applyAlignment="1">
      <alignment horizontal="justify" vertical="top" wrapText="1"/>
    </xf>
    <xf numFmtId="0" fontId="3" fillId="0" borderId="4" xfId="0" applyFont="1" applyFill="1" applyBorder="1" applyAlignment="1">
      <alignment horizontal="center" vertical="top" wrapText="1"/>
    </xf>
    <xf numFmtId="8" fontId="5" fillId="0" borderId="5" xfId="0" applyNumberFormat="1" applyFont="1" applyFill="1" applyBorder="1" applyAlignment="1">
      <alignment horizontal="right" vertical="top" wrapText="1"/>
    </xf>
    <xf numFmtId="8" fontId="3" fillId="0" borderId="5" xfId="0" applyNumberFormat="1" applyFont="1" applyFill="1" applyBorder="1" applyAlignment="1">
      <alignment horizontal="right" vertical="top" wrapText="1"/>
    </xf>
    <xf numFmtId="8" fontId="6" fillId="0" borderId="6" xfId="0" applyNumberFormat="1" applyFont="1" applyFill="1" applyBorder="1" applyAlignment="1">
      <alignment horizontal="right" vertical="top" wrapText="1"/>
    </xf>
    <xf numFmtId="0" fontId="5" fillId="0" borderId="5" xfId="0" applyFont="1" applyFill="1" applyBorder="1" applyAlignment="1">
      <alignment horizontal="right" vertical="top" wrapText="1"/>
    </xf>
    <xf numFmtId="8" fontId="4" fillId="0" borderId="5" xfId="0" applyNumberFormat="1" applyFont="1" applyFill="1" applyBorder="1" applyAlignment="1">
      <alignment horizontal="center" vertical="top" wrapText="1"/>
    </xf>
    <xf numFmtId="164" fontId="4" fillId="0" borderId="5" xfId="0" applyNumberFormat="1" applyFont="1" applyFill="1" applyBorder="1" applyAlignment="1">
      <alignment horizontal="center" vertical="top" wrapText="1"/>
    </xf>
    <xf numFmtId="44" fontId="4" fillId="0" borderId="5" xfId="1" applyFont="1" applyFill="1" applyBorder="1" applyAlignment="1">
      <alignment horizontal="center" vertical="top" wrapText="1"/>
    </xf>
    <xf numFmtId="164" fontId="5" fillId="0" borderId="5" xfId="0" applyNumberFormat="1" applyFont="1" applyFill="1" applyBorder="1" applyAlignment="1">
      <alignment horizontal="center" vertical="top" wrapText="1"/>
    </xf>
    <xf numFmtId="8" fontId="4" fillId="0" borderId="6" xfId="0" applyNumberFormat="1" applyFont="1" applyFill="1" applyBorder="1" applyAlignment="1">
      <alignment horizontal="center" vertical="top" wrapText="1"/>
    </xf>
  </cellXfs>
  <cellStyles count="3">
    <cellStyle name="Moeda" xfId="1" builtinId="4"/>
    <cellStyle name="Normal" xfId="0" builtinId="0"/>
    <cellStyle name="Pe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workbookViewId="0">
      <selection activeCell="M4" sqref="M4"/>
    </sheetView>
  </sheetViews>
  <sheetFormatPr defaultRowHeight="15" x14ac:dyDescent="0.25"/>
  <cols>
    <col min="1" max="1" width="10.42578125" style="1" bestFit="1" customWidth="1"/>
    <col min="2" max="6" width="9.140625" style="1"/>
    <col min="8" max="11" width="9.140625" style="12"/>
    <col min="12" max="12" width="29" style="12" bestFit="1" customWidth="1"/>
    <col min="13" max="14" width="11.28515625" style="12" bestFit="1" customWidth="1"/>
  </cols>
  <sheetData>
    <row r="1" spans="1:14" ht="14.25" customHeight="1" x14ac:dyDescent="0.25">
      <c r="A1" s="3" t="s">
        <v>40</v>
      </c>
      <c r="B1" s="4"/>
      <c r="C1" s="5"/>
      <c r="D1" s="3" t="s">
        <v>50</v>
      </c>
      <c r="E1" s="4"/>
      <c r="F1" s="5"/>
      <c r="H1" s="13"/>
      <c r="I1" s="16" t="s">
        <v>0</v>
      </c>
      <c r="J1" s="16" t="s">
        <v>1</v>
      </c>
      <c r="L1" s="21" t="s">
        <v>2</v>
      </c>
      <c r="M1" s="22"/>
      <c r="N1" s="23"/>
    </row>
    <row r="2" spans="1:14" ht="14.25" customHeight="1" x14ac:dyDescent="0.25">
      <c r="A2" s="6" t="s">
        <v>41</v>
      </c>
      <c r="B2" s="6" t="s">
        <v>42</v>
      </c>
      <c r="C2" s="6" t="s">
        <v>43</v>
      </c>
      <c r="D2" s="6" t="s">
        <v>41</v>
      </c>
      <c r="E2" s="6" t="s">
        <v>42</v>
      </c>
      <c r="F2" s="6" t="s">
        <v>43</v>
      </c>
      <c r="H2" s="14" t="s">
        <v>3</v>
      </c>
      <c r="I2" s="17">
        <v>160000</v>
      </c>
      <c r="J2" s="17">
        <v>160000</v>
      </c>
      <c r="L2" s="24"/>
      <c r="M2" s="29" t="s">
        <v>4</v>
      </c>
      <c r="N2" s="29" t="s">
        <v>5</v>
      </c>
    </row>
    <row r="3" spans="1:14" ht="14.25" customHeight="1" x14ac:dyDescent="0.25">
      <c r="A3" s="7" t="s">
        <v>44</v>
      </c>
      <c r="B3" s="7">
        <v>0.3</v>
      </c>
      <c r="C3" s="10">
        <v>0.02</v>
      </c>
      <c r="D3" s="7" t="s">
        <v>44</v>
      </c>
      <c r="E3" s="7">
        <v>0.3</v>
      </c>
      <c r="F3" s="10">
        <v>-0.01</v>
      </c>
      <c r="H3" s="14" t="s">
        <v>6</v>
      </c>
      <c r="I3" s="17">
        <v>120000</v>
      </c>
      <c r="J3" s="17">
        <v>80000</v>
      </c>
      <c r="L3" s="25" t="s">
        <v>7</v>
      </c>
      <c r="M3" s="26"/>
      <c r="N3" s="26"/>
    </row>
    <row r="4" spans="1:14" ht="14.25" customHeight="1" x14ac:dyDescent="0.25">
      <c r="A4" s="7" t="s">
        <v>45</v>
      </c>
      <c r="B4" s="7">
        <v>0.45</v>
      </c>
      <c r="C4" s="10">
        <v>0.04</v>
      </c>
      <c r="D4" s="7" t="s">
        <v>45</v>
      </c>
      <c r="E4" s="7">
        <v>0.45</v>
      </c>
      <c r="F4" s="10">
        <v>0.05</v>
      </c>
      <c r="H4" s="14" t="s">
        <v>8</v>
      </c>
      <c r="I4" s="17">
        <v>40000</v>
      </c>
      <c r="J4" s="17">
        <v>80000</v>
      </c>
      <c r="L4" s="26" t="s">
        <v>9</v>
      </c>
      <c r="M4" s="30">
        <v>87500</v>
      </c>
      <c r="N4" s="30">
        <v>12500</v>
      </c>
    </row>
    <row r="5" spans="1:14" ht="14.25" customHeight="1" x14ac:dyDescent="0.25">
      <c r="A5" s="7" t="s">
        <v>46</v>
      </c>
      <c r="B5" s="7">
        <v>0.25</v>
      </c>
      <c r="C5" s="11">
        <v>0.05</v>
      </c>
      <c r="D5" s="7" t="s">
        <v>46</v>
      </c>
      <c r="E5" s="7">
        <v>0.25</v>
      </c>
      <c r="F5" s="11">
        <v>0.08</v>
      </c>
      <c r="H5" s="14" t="s">
        <v>10</v>
      </c>
      <c r="I5" s="17">
        <v>20000</v>
      </c>
      <c r="J5" s="17">
        <v>60000</v>
      </c>
      <c r="L5" s="26" t="s">
        <v>11</v>
      </c>
      <c r="M5" s="30">
        <v>139500</v>
      </c>
      <c r="N5" s="30">
        <v>275000</v>
      </c>
    </row>
    <row r="6" spans="1:14" ht="14.25" customHeight="1" x14ac:dyDescent="0.25">
      <c r="A6" s="7" t="s">
        <v>47</v>
      </c>
      <c r="B6" s="9">
        <f>B3*C3+B4*C4+B5*C5</f>
        <v>3.6500000000000005E-2</v>
      </c>
      <c r="D6" s="7" t="s">
        <v>47</v>
      </c>
      <c r="E6" s="9">
        <f>E3*F3+E4*F4+E5*F5</f>
        <v>3.9500000000000007E-2</v>
      </c>
      <c r="H6" s="14" t="s">
        <v>12</v>
      </c>
      <c r="I6" s="17">
        <v>20000</v>
      </c>
      <c r="J6" s="17">
        <v>20000</v>
      </c>
      <c r="L6" s="26" t="s">
        <v>13</v>
      </c>
      <c r="M6" s="30">
        <v>8556.25</v>
      </c>
      <c r="N6" s="30">
        <v>1000</v>
      </c>
    </row>
    <row r="7" spans="1:14" ht="14.25" customHeight="1" x14ac:dyDescent="0.25">
      <c r="A7" s="7" t="s">
        <v>48</v>
      </c>
      <c r="B7" s="7">
        <f>(B3*(C3-B6)^2+B4*(C4-B6)^2+B5*(C5-B6)^2)^0.5</f>
        <v>1.1521718621802911E-2</v>
      </c>
      <c r="D7" s="7" t="s">
        <v>48</v>
      </c>
      <c r="E7" s="7">
        <f>(E3*(F3-E6)^2+E4*(F4-E6)^2+E5*(F5-E6)^2)^0.5</f>
        <v>3.4565155865408738E-2</v>
      </c>
      <c r="H7" s="14" t="s">
        <v>14</v>
      </c>
      <c r="I7" s="18">
        <f>((2-1.5)*80000)/((2-1.5)*80000-I5)</f>
        <v>2</v>
      </c>
      <c r="J7" s="18">
        <f>((2-1)*80000)/((2-1)*80000-J5)</f>
        <v>4</v>
      </c>
      <c r="L7" s="27" t="s">
        <v>15</v>
      </c>
      <c r="M7" s="31">
        <v>235556.25</v>
      </c>
      <c r="N7" s="31">
        <v>288500</v>
      </c>
    </row>
    <row r="8" spans="1:14" ht="14.25" customHeight="1" x14ac:dyDescent="0.25">
      <c r="A8" s="8" t="s">
        <v>49</v>
      </c>
      <c r="B8" s="8">
        <f>ROUND(B7/B6,4)</f>
        <v>0.31569999999999998</v>
      </c>
      <c r="D8" s="8" t="s">
        <v>49</v>
      </c>
      <c r="E8" s="8">
        <f>ROUND(E7/E6,4)</f>
        <v>0.87509999999999999</v>
      </c>
      <c r="H8" s="15" t="s">
        <v>16</v>
      </c>
      <c r="I8" s="19" t="s">
        <v>17</v>
      </c>
      <c r="J8" s="19" t="s">
        <v>18</v>
      </c>
      <c r="L8" s="25" t="s">
        <v>19</v>
      </c>
      <c r="M8" s="26"/>
      <c r="N8" s="26"/>
    </row>
    <row r="9" spans="1:14" ht="14.25" customHeight="1" x14ac:dyDescent="0.25">
      <c r="L9" s="26" t="s">
        <v>20</v>
      </c>
      <c r="M9" s="30">
        <v>62500</v>
      </c>
      <c r="N9" s="30">
        <v>7850</v>
      </c>
    </row>
    <row r="10" spans="1:14" ht="14.25" customHeight="1" x14ac:dyDescent="0.25">
      <c r="A10" s="3" t="s">
        <v>40</v>
      </c>
      <c r="B10" s="4"/>
      <c r="C10" s="5"/>
      <c r="D10" s="3" t="s">
        <v>51</v>
      </c>
      <c r="E10" s="4"/>
      <c r="F10" s="5"/>
      <c r="H10" s="13"/>
      <c r="I10" s="16" t="s">
        <v>0</v>
      </c>
      <c r="J10" s="16" t="s">
        <v>1</v>
      </c>
      <c r="L10" s="26" t="s">
        <v>21</v>
      </c>
      <c r="M10" s="30">
        <v>64500</v>
      </c>
      <c r="N10" s="30">
        <v>197325</v>
      </c>
    </row>
    <row r="11" spans="1:14" ht="14.25" customHeight="1" x14ac:dyDescent="0.25">
      <c r="A11" s="6" t="s">
        <v>41</v>
      </c>
      <c r="B11" s="6" t="s">
        <v>42</v>
      </c>
      <c r="C11" s="6" t="s">
        <v>43</v>
      </c>
      <c r="D11" s="6" t="s">
        <v>41</v>
      </c>
      <c r="E11" s="6" t="s">
        <v>42</v>
      </c>
      <c r="F11" s="6" t="s">
        <v>43</v>
      </c>
      <c r="H11" s="14" t="s">
        <v>12</v>
      </c>
      <c r="I11" s="17">
        <v>20000</v>
      </c>
      <c r="J11" s="17">
        <v>20000</v>
      </c>
      <c r="L11" s="26" t="s">
        <v>22</v>
      </c>
      <c r="M11" s="30">
        <v>4950</v>
      </c>
      <c r="N11" s="30">
        <v>4950</v>
      </c>
    </row>
    <row r="12" spans="1:14" ht="14.25" customHeight="1" x14ac:dyDescent="0.25">
      <c r="A12" s="7" t="s">
        <v>44</v>
      </c>
      <c r="B12" s="7">
        <v>0.3</v>
      </c>
      <c r="C12" s="10">
        <v>0.02</v>
      </c>
      <c r="D12" s="7" t="s">
        <v>44</v>
      </c>
      <c r="E12" s="7">
        <v>0.3</v>
      </c>
      <c r="F12" s="10">
        <v>0.08</v>
      </c>
      <c r="H12" s="14" t="s">
        <v>25</v>
      </c>
      <c r="I12" s="17">
        <v>4000</v>
      </c>
      <c r="J12" s="17">
        <v>7500</v>
      </c>
      <c r="L12" s="26" t="s">
        <v>23</v>
      </c>
      <c r="M12" s="30">
        <v>11250</v>
      </c>
      <c r="N12" s="30">
        <v>16375</v>
      </c>
    </row>
    <row r="13" spans="1:14" ht="14.25" customHeight="1" x14ac:dyDescent="0.25">
      <c r="A13" s="7" t="s">
        <v>45</v>
      </c>
      <c r="B13" s="7">
        <v>0.45</v>
      </c>
      <c r="C13" s="10">
        <v>0.04</v>
      </c>
      <c r="D13" s="7" t="s">
        <v>45</v>
      </c>
      <c r="E13" s="7">
        <v>0.45</v>
      </c>
      <c r="F13" s="10">
        <v>0.02</v>
      </c>
      <c r="H13" s="14" t="s">
        <v>27</v>
      </c>
      <c r="I13" s="17">
        <f>I11-I12</f>
        <v>16000</v>
      </c>
      <c r="J13" s="17">
        <f>J11-J12</f>
        <v>12500</v>
      </c>
      <c r="L13" s="26" t="s">
        <v>24</v>
      </c>
      <c r="M13" s="30">
        <v>3750</v>
      </c>
      <c r="N13" s="30">
        <v>3750</v>
      </c>
    </row>
    <row r="14" spans="1:14" ht="14.25" customHeight="1" x14ac:dyDescent="0.25">
      <c r="A14" s="7" t="s">
        <v>46</v>
      </c>
      <c r="B14" s="7">
        <v>0.25</v>
      </c>
      <c r="C14" s="11">
        <v>0.05</v>
      </c>
      <c r="D14" s="7" t="s">
        <v>46</v>
      </c>
      <c r="E14" s="7">
        <v>0.25</v>
      </c>
      <c r="F14" s="11">
        <v>-0.01</v>
      </c>
      <c r="H14" s="14" t="s">
        <v>29</v>
      </c>
      <c r="I14" s="17">
        <f>I13*0.25</f>
        <v>4000</v>
      </c>
      <c r="J14" s="17">
        <f>J13*0.25</f>
        <v>3125</v>
      </c>
      <c r="L14" s="26" t="s">
        <v>26</v>
      </c>
      <c r="M14" s="30">
        <v>2500</v>
      </c>
      <c r="N14" s="30">
        <v>6000</v>
      </c>
    </row>
    <row r="15" spans="1:14" ht="14.25" customHeight="1" x14ac:dyDescent="0.25">
      <c r="A15" s="7" t="s">
        <v>47</v>
      </c>
      <c r="B15" s="9">
        <f>B12*C12+B13*C13+B14*C14</f>
        <v>3.6500000000000005E-2</v>
      </c>
      <c r="D15" s="7" t="s">
        <v>47</v>
      </c>
      <c r="E15" s="9">
        <f>E12*F12+E13*F13+E14*F14</f>
        <v>3.0500000000000003E-2</v>
      </c>
      <c r="H15" s="14" t="s">
        <v>31</v>
      </c>
      <c r="I15" s="17">
        <f>I13-I14</f>
        <v>12000</v>
      </c>
      <c r="J15" s="17">
        <f>J13-J14</f>
        <v>9375</v>
      </c>
      <c r="L15" s="26" t="s">
        <v>28</v>
      </c>
      <c r="M15" s="30">
        <v>5000</v>
      </c>
      <c r="N15" s="33"/>
    </row>
    <row r="16" spans="1:14" ht="14.25" customHeight="1" x14ac:dyDescent="0.25">
      <c r="A16" s="7" t="s">
        <v>48</v>
      </c>
      <c r="B16" s="7">
        <f>(B12*(C12-B15)^2+B13*(C13-B15)^2+B14*(C14-B15)^2)^0.5</f>
        <v>1.1521718621802911E-2</v>
      </c>
      <c r="D16" s="7" t="s">
        <v>48</v>
      </c>
      <c r="E16" s="7">
        <f>(E12*(F12-E15)^2+E13*(F13-E15)^2+E14*(F14-E15)^2)^0.5</f>
        <v>3.4565155865408738E-2</v>
      </c>
      <c r="H16" s="15" t="s">
        <v>33</v>
      </c>
      <c r="I16" s="20">
        <f>I11/(I11-I12)</f>
        <v>1.25</v>
      </c>
      <c r="J16" s="20">
        <f>J11/(J11-J12)</f>
        <v>1.6</v>
      </c>
      <c r="L16" s="26" t="s">
        <v>30</v>
      </c>
      <c r="M16" s="30">
        <v>2600</v>
      </c>
      <c r="N16" s="30">
        <v>2250</v>
      </c>
    </row>
    <row r="17" spans="1:14" ht="14.25" customHeight="1" x14ac:dyDescent="0.25">
      <c r="A17" s="8" t="s">
        <v>49</v>
      </c>
      <c r="B17" s="8">
        <f>ROUND(B16/B15,4)</f>
        <v>0.31569999999999998</v>
      </c>
      <c r="D17" s="8" t="s">
        <v>49</v>
      </c>
      <c r="E17" s="8">
        <f>ROUND(E16/E15,4)</f>
        <v>1.1333</v>
      </c>
      <c r="L17" s="27" t="s">
        <v>32</v>
      </c>
      <c r="M17" s="31">
        <v>157050</v>
      </c>
      <c r="N17" s="31">
        <v>238500</v>
      </c>
    </row>
    <row r="18" spans="1:14" ht="14.25" customHeight="1" x14ac:dyDescent="0.25">
      <c r="A18" s="2"/>
      <c r="L18" s="27" t="s">
        <v>34</v>
      </c>
      <c r="M18" s="31">
        <v>78506.25</v>
      </c>
      <c r="N18" s="31">
        <v>50000</v>
      </c>
    </row>
    <row r="19" spans="1:14" ht="14.25" customHeight="1" x14ac:dyDescent="0.25">
      <c r="L19" s="26" t="s">
        <v>35</v>
      </c>
      <c r="M19" s="31">
        <v>19626.560000000001</v>
      </c>
      <c r="N19" s="31">
        <v>12500</v>
      </c>
    </row>
    <row r="20" spans="1:14" ht="14.25" customHeight="1" x14ac:dyDescent="0.25">
      <c r="L20" s="28" t="s">
        <v>37</v>
      </c>
      <c r="M20" s="32">
        <v>58879.69</v>
      </c>
      <c r="N20" s="32">
        <v>37500</v>
      </c>
    </row>
    <row r="21" spans="1:14" ht="14.25" customHeight="1" x14ac:dyDescent="0.25"/>
    <row r="22" spans="1:14" ht="14.25" customHeight="1" x14ac:dyDescent="0.25">
      <c r="L22" s="13"/>
      <c r="M22" s="16" t="s">
        <v>4</v>
      </c>
      <c r="N22" s="16" t="s">
        <v>5</v>
      </c>
    </row>
    <row r="23" spans="1:14" ht="14.25" customHeight="1" x14ac:dyDescent="0.25">
      <c r="L23" s="14" t="s">
        <v>3</v>
      </c>
      <c r="M23" s="34">
        <f>M4+M5</f>
        <v>227000</v>
      </c>
      <c r="N23" s="34">
        <f>N4+N5</f>
        <v>287500</v>
      </c>
    </row>
    <row r="24" spans="1:14" ht="14.25" customHeight="1" x14ac:dyDescent="0.25">
      <c r="L24" s="14" t="s">
        <v>6</v>
      </c>
      <c r="M24" s="34">
        <f>M9+M10+M12</f>
        <v>138250</v>
      </c>
      <c r="N24" s="34">
        <f>N9+N10+N12+N15</f>
        <v>221550</v>
      </c>
    </row>
    <row r="25" spans="1:14" ht="14.25" customHeight="1" x14ac:dyDescent="0.25">
      <c r="L25" s="14" t="s">
        <v>8</v>
      </c>
      <c r="M25" s="34">
        <f>M23-M24</f>
        <v>88750</v>
      </c>
      <c r="N25" s="34">
        <f>N23-N24</f>
        <v>65950</v>
      </c>
    </row>
    <row r="26" spans="1:14" ht="14.25" customHeight="1" x14ac:dyDescent="0.25">
      <c r="L26" s="14" t="s">
        <v>10</v>
      </c>
      <c r="M26" s="34">
        <f>M14+M13+M11</f>
        <v>11200</v>
      </c>
      <c r="N26" s="34">
        <f>N14+N13+N11</f>
        <v>14700</v>
      </c>
    </row>
    <row r="27" spans="1:14" ht="14.25" customHeight="1" x14ac:dyDescent="0.25">
      <c r="L27" s="14" t="s">
        <v>12</v>
      </c>
      <c r="M27" s="34">
        <f>M25-M26</f>
        <v>77550</v>
      </c>
      <c r="N27" s="34">
        <f>N25-N26</f>
        <v>51250</v>
      </c>
    </row>
    <row r="28" spans="1:14" ht="14.25" customHeight="1" x14ac:dyDescent="0.25">
      <c r="L28" s="14" t="s">
        <v>25</v>
      </c>
      <c r="M28" s="34">
        <f>M16</f>
        <v>2600</v>
      </c>
      <c r="N28" s="34">
        <f>N16</f>
        <v>2250</v>
      </c>
    </row>
    <row r="29" spans="1:14" ht="14.25" customHeight="1" x14ac:dyDescent="0.25">
      <c r="L29" s="27" t="s">
        <v>37</v>
      </c>
      <c r="M29" s="34">
        <v>58879.69</v>
      </c>
      <c r="N29" s="34">
        <v>37500</v>
      </c>
    </row>
    <row r="30" spans="1:14" ht="14.25" customHeight="1" x14ac:dyDescent="0.25">
      <c r="L30" s="14" t="s">
        <v>14</v>
      </c>
      <c r="M30" s="35">
        <f>M25/(M25-M26)</f>
        <v>1.1444229529335912</v>
      </c>
      <c r="N30" s="35">
        <f>N25/(N25-N26)</f>
        <v>1.286829268292683</v>
      </c>
    </row>
    <row r="31" spans="1:14" ht="14.25" customHeight="1" x14ac:dyDescent="0.25">
      <c r="L31" s="14" t="s">
        <v>16</v>
      </c>
      <c r="M31" s="36">
        <f>M26/(1-M24/M23)</f>
        <v>28646.760563380281</v>
      </c>
      <c r="N31" s="36">
        <f>N26/(1-N24/N23)</f>
        <v>64082.638362395759</v>
      </c>
    </row>
    <row r="32" spans="1:14" ht="14.25" customHeight="1" x14ac:dyDescent="0.25">
      <c r="L32" s="14" t="s">
        <v>33</v>
      </c>
      <c r="M32" s="37">
        <f>M27/(M27-M28)</f>
        <v>1.0346897931954637</v>
      </c>
      <c r="N32" s="37">
        <f>N27/(N27-N28)</f>
        <v>1.0459183673469388</v>
      </c>
    </row>
    <row r="33" spans="12:14" ht="14.25" customHeight="1" x14ac:dyDescent="0.25">
      <c r="L33" s="14" t="s">
        <v>36</v>
      </c>
      <c r="M33" s="37">
        <f>M30*M32</f>
        <v>1.1841227484989993</v>
      </c>
      <c r="N33" s="37">
        <f>N30*N32</f>
        <v>1.3459183673469388</v>
      </c>
    </row>
    <row r="34" spans="12:14" ht="14.25" customHeight="1" x14ac:dyDescent="0.25">
      <c r="L34" s="14" t="s">
        <v>38</v>
      </c>
      <c r="M34" s="34">
        <f>(M26-M13)/(1-M24/M23)</f>
        <v>19055.211267605635</v>
      </c>
      <c r="N34" s="34">
        <f>(N26-N13-N15)/(1-N24/N23)</f>
        <v>47735.026535253986</v>
      </c>
    </row>
    <row r="35" spans="12:14" ht="14.25" customHeight="1" x14ac:dyDescent="0.25">
      <c r="L35" s="15" t="s">
        <v>39</v>
      </c>
      <c r="M35" s="38">
        <f>(M26-M13+M28)/(1-M24/M23)</f>
        <v>25705.352112676057</v>
      </c>
      <c r="N35" s="38">
        <f>(N26-N13+N28)/(1-N24/N23)</f>
        <v>57543.59363153905</v>
      </c>
    </row>
    <row r="40" spans="12:14" ht="14.25" customHeight="1" x14ac:dyDescent="0.25"/>
    <row r="41" spans="12:14" ht="14.25" customHeight="1" x14ac:dyDescent="0.25"/>
    <row r="42" spans="12:14" ht="14.25" customHeight="1" x14ac:dyDescent="0.25"/>
    <row r="43" spans="12:14" ht="14.25" customHeight="1" x14ac:dyDescent="0.25"/>
    <row r="44" spans="12:14" ht="14.25" customHeight="1" x14ac:dyDescent="0.25"/>
    <row r="45" spans="12:14" ht="14.25" customHeight="1" x14ac:dyDescent="0.25"/>
    <row r="46" spans="12:14" ht="14.25" customHeight="1" x14ac:dyDescent="0.25"/>
  </sheetData>
  <sheetProtection algorithmName="SHA-512" hashValue="F62MkKn+TUoZp6TP1UupfsDBV3dkYZnxILrG/Wr3d+UB7skvHD4KD0//BqejnlDGUP7+++OW0TyiZT/f1b5kUg==" saltValue="ks9rDcHlEpqHgkSN2N2NtQ==" spinCount="100000" sheet="1" objects="1" scenarios="1"/>
  <mergeCells count="5">
    <mergeCell ref="L1:N1"/>
    <mergeCell ref="A1:C1"/>
    <mergeCell ref="D1:F1"/>
    <mergeCell ref="A10:C10"/>
    <mergeCell ref="D10:F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Ferreira</dc:creator>
  <cp:lastModifiedBy>Paulo Ferreira</cp:lastModifiedBy>
  <dcterms:created xsi:type="dcterms:W3CDTF">2014-08-23T20:42:04Z</dcterms:created>
  <dcterms:modified xsi:type="dcterms:W3CDTF">2014-09-28T17:56:06Z</dcterms:modified>
</cp:coreProperties>
</file>